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тог 2" sheetId="1" r:id="rId1"/>
  </sheets>
  <definedNames>
    <definedName name="Excel_BuiltIn_Print_Area_3">#REF!</definedName>
  </definedNames>
  <calcPr calcId="125725"/>
</workbook>
</file>

<file path=xl/calcChain.xml><?xml version="1.0" encoding="utf-8"?>
<calcChain xmlns="http://schemas.openxmlformats.org/spreadsheetml/2006/main">
  <c r="Z37" i="1"/>
  <c r="AA37" s="1"/>
  <c r="X37"/>
  <c r="W37"/>
  <c r="T37"/>
  <c r="S37"/>
  <c r="R37"/>
  <c r="U37" s="1"/>
  <c r="N37"/>
  <c r="M37"/>
  <c r="K37"/>
  <c r="O37" s="1"/>
  <c r="H37"/>
  <c r="I37" s="1"/>
  <c r="Z36"/>
  <c r="AA36" s="1"/>
  <c r="X36"/>
  <c r="R36"/>
  <c r="T36" s="1"/>
  <c r="P36"/>
  <c r="N36"/>
  <c r="M36"/>
  <c r="L36"/>
  <c r="K36"/>
  <c r="O36" s="1"/>
  <c r="I36"/>
  <c r="AA35"/>
  <c r="X35"/>
  <c r="U35"/>
  <c r="T35"/>
  <c r="S35"/>
  <c r="P35"/>
  <c r="O35"/>
  <c r="N35"/>
  <c r="M35"/>
  <c r="L35"/>
  <c r="I35"/>
  <c r="AA34"/>
  <c r="X34"/>
  <c r="U34"/>
  <c r="T34"/>
  <c r="S34"/>
  <c r="P34"/>
  <c r="O34"/>
  <c r="N34"/>
  <c r="M34"/>
  <c r="L34"/>
  <c r="I34"/>
  <c r="Z33"/>
  <c r="AA33" s="1"/>
  <c r="W33"/>
  <c r="X33" s="1"/>
  <c r="T33"/>
  <c r="S33"/>
  <c r="R33"/>
  <c r="U33" s="1"/>
  <c r="O33"/>
  <c r="N33"/>
  <c r="M33"/>
  <c r="K33"/>
  <c r="H33"/>
  <c r="I33" s="1"/>
  <c r="Z32"/>
  <c r="AA32" s="1"/>
  <c r="W32"/>
  <c r="X32" s="1"/>
  <c r="T32"/>
  <c r="S32"/>
  <c r="R32"/>
  <c r="U32" s="1"/>
  <c r="O32"/>
  <c r="N32"/>
  <c r="M32"/>
  <c r="K32"/>
  <c r="H32"/>
  <c r="I32" s="1"/>
  <c r="Z31"/>
  <c r="W31"/>
  <c r="X31" s="1"/>
  <c r="T31"/>
  <c r="S31"/>
  <c r="R31"/>
  <c r="U31" s="1"/>
  <c r="O31"/>
  <c r="N31"/>
  <c r="M31"/>
  <c r="K31"/>
  <c r="H31"/>
  <c r="H29" s="1"/>
  <c r="AA30"/>
  <c r="W30"/>
  <c r="X30" s="1"/>
  <c r="U30"/>
  <c r="U29" s="1"/>
  <c r="S30"/>
  <c r="S29" s="1"/>
  <c r="R30"/>
  <c r="T30" s="1"/>
  <c r="P30"/>
  <c r="N30"/>
  <c r="N29" s="1"/>
  <c r="M30"/>
  <c r="M29" s="1"/>
  <c r="L30"/>
  <c r="K30"/>
  <c r="O30" s="1"/>
  <c r="I30"/>
  <c r="H30"/>
  <c r="W29"/>
  <c r="R29"/>
  <c r="AA28"/>
  <c r="Z28"/>
  <c r="X28"/>
  <c r="W28"/>
  <c r="R28"/>
  <c r="T28" s="1"/>
  <c r="P28"/>
  <c r="N28"/>
  <c r="M28"/>
  <c r="L28"/>
  <c r="K28"/>
  <c r="O28" s="1"/>
  <c r="H28"/>
  <c r="I28" s="1"/>
  <c r="AA27"/>
  <c r="W27"/>
  <c r="X27" s="1"/>
  <c r="R27"/>
  <c r="S27" s="1"/>
  <c r="M27"/>
  <c r="L27"/>
  <c r="K27"/>
  <c r="N27" s="1"/>
  <c r="H27"/>
  <c r="I27" s="1"/>
  <c r="Z26"/>
  <c r="Z24" s="1"/>
  <c r="W26"/>
  <c r="R26"/>
  <c r="M26"/>
  <c r="L26"/>
  <c r="K26"/>
  <c r="N26" s="1"/>
  <c r="N24" s="1"/>
  <c r="H26"/>
  <c r="AA25"/>
  <c r="X25"/>
  <c r="U25"/>
  <c r="T25"/>
  <c r="S25"/>
  <c r="P25"/>
  <c r="O25"/>
  <c r="N25"/>
  <c r="M25"/>
  <c r="M24" s="1"/>
  <c r="L25"/>
  <c r="L24" s="1"/>
  <c r="I25"/>
  <c r="K24"/>
  <c r="AA23"/>
  <c r="X23"/>
  <c r="U23"/>
  <c r="T23"/>
  <c r="S23"/>
  <c r="P23"/>
  <c r="O23"/>
  <c r="N23"/>
  <c r="M23"/>
  <c r="L23"/>
  <c r="I23"/>
  <c r="Z22"/>
  <c r="AA22" s="1"/>
  <c r="W22"/>
  <c r="X22" s="1"/>
  <c r="T22"/>
  <c r="S22"/>
  <c r="R22"/>
  <c r="U22" s="1"/>
  <c r="O22"/>
  <c r="N22"/>
  <c r="M22"/>
  <c r="K22"/>
  <c r="H22"/>
  <c r="I22" s="1"/>
  <c r="Z21"/>
  <c r="AA21" s="1"/>
  <c r="W21"/>
  <c r="X21" s="1"/>
  <c r="T21"/>
  <c r="S21"/>
  <c r="R21"/>
  <c r="U21" s="1"/>
  <c r="O21"/>
  <c r="N21"/>
  <c r="M21"/>
  <c r="K21"/>
  <c r="H21"/>
  <c r="I21" s="1"/>
  <c r="Z20"/>
  <c r="AA20" s="1"/>
  <c r="W20"/>
  <c r="X20" s="1"/>
  <c r="T20"/>
  <c r="S20"/>
  <c r="R20"/>
  <c r="U20" s="1"/>
  <c r="O20"/>
  <c r="N20"/>
  <c r="M20"/>
  <c r="K20"/>
  <c r="H20"/>
  <c r="I20" s="1"/>
  <c r="Z19"/>
  <c r="AA19" s="1"/>
  <c r="W19"/>
  <c r="X19" s="1"/>
  <c r="T19"/>
  <c r="S19"/>
  <c r="R19"/>
  <c r="U19" s="1"/>
  <c r="K19"/>
  <c r="H19"/>
  <c r="I19" s="1"/>
  <c r="Z18"/>
  <c r="AA18" s="1"/>
  <c r="W18"/>
  <c r="X18" s="1"/>
  <c r="T18"/>
  <c r="S18"/>
  <c r="R18"/>
  <c r="U18" s="1"/>
  <c r="O18"/>
  <c r="N18"/>
  <c r="M18"/>
  <c r="K18"/>
  <c r="H18"/>
  <c r="I18" s="1"/>
  <c r="Z17"/>
  <c r="AA17" s="1"/>
  <c r="W17"/>
  <c r="X17" s="1"/>
  <c r="T17"/>
  <c r="S17"/>
  <c r="R17"/>
  <c r="U17" s="1"/>
  <c r="O17"/>
  <c r="N17"/>
  <c r="M17"/>
  <c r="K17"/>
  <c r="H17"/>
  <c r="I17" s="1"/>
  <c r="Z16"/>
  <c r="AA16" s="1"/>
  <c r="AA15" s="1"/>
  <c r="W16"/>
  <c r="X16" s="1"/>
  <c r="X15" s="1"/>
  <c r="T16"/>
  <c r="S16"/>
  <c r="R16"/>
  <c r="U16" s="1"/>
  <c r="O16"/>
  <c r="N16"/>
  <c r="M16"/>
  <c r="K16"/>
  <c r="H16"/>
  <c r="I16" s="1"/>
  <c r="I15" s="1"/>
  <c r="Z15"/>
  <c r="W15"/>
  <c r="T15"/>
  <c r="S15"/>
  <c r="R15"/>
  <c r="K15"/>
  <c r="H15"/>
  <c r="AA10"/>
  <c r="X10"/>
  <c r="W10"/>
  <c r="U10"/>
  <c r="T10"/>
  <c r="S10"/>
  <c r="R10"/>
  <c r="P10"/>
  <c r="O10"/>
  <c r="N10"/>
  <c r="M10"/>
  <c r="L10"/>
  <c r="K10"/>
  <c r="I10"/>
  <c r="H10"/>
  <c r="N38" l="1"/>
  <c r="N40" s="1"/>
  <c r="X29"/>
  <c r="X38" s="1"/>
  <c r="X40" s="1"/>
  <c r="N19"/>
  <c r="N15" s="1"/>
  <c r="S26"/>
  <c r="R24"/>
  <c r="R40" s="1"/>
  <c r="T26"/>
  <c r="T24" s="1"/>
  <c r="AA26"/>
  <c r="AA24" s="1"/>
  <c r="T27"/>
  <c r="S28"/>
  <c r="O29"/>
  <c r="O38" s="1"/>
  <c r="O40" s="1"/>
  <c r="I31"/>
  <c r="I29" s="1"/>
  <c r="S36"/>
  <c r="P16"/>
  <c r="P15" s="1"/>
  <c r="L16"/>
  <c r="U15"/>
  <c r="P17"/>
  <c r="L17"/>
  <c r="P18"/>
  <c r="L18"/>
  <c r="P20"/>
  <c r="L20"/>
  <c r="P21"/>
  <c r="L21"/>
  <c r="P22"/>
  <c r="L22"/>
  <c r="I26"/>
  <c r="I24" s="1"/>
  <c r="H24"/>
  <c r="H40" s="1"/>
  <c r="O26"/>
  <c r="O24" s="1"/>
  <c r="U26"/>
  <c r="U24" s="1"/>
  <c r="U38" s="1"/>
  <c r="U40" s="1"/>
  <c r="O27"/>
  <c r="U27"/>
  <c r="U28"/>
  <c r="T29"/>
  <c r="T38" s="1"/>
  <c r="T40" s="1"/>
  <c r="P31"/>
  <c r="L31"/>
  <c r="K29"/>
  <c r="K40" s="1"/>
  <c r="P32"/>
  <c r="L32"/>
  <c r="P33"/>
  <c r="L33"/>
  <c r="U36"/>
  <c r="P19"/>
  <c r="L19"/>
  <c r="O19"/>
  <c r="O15" s="1"/>
  <c r="Z40"/>
  <c r="M19"/>
  <c r="M15" s="1"/>
  <c r="M38" s="1"/>
  <c r="M40" s="1"/>
  <c r="P26"/>
  <c r="X26"/>
  <c r="X24" s="1"/>
  <c r="W24"/>
  <c r="W40" s="1"/>
  <c r="P27"/>
  <c r="AA31"/>
  <c r="AA29" s="1"/>
  <c r="Z29"/>
  <c r="P37"/>
  <c r="L37"/>
  <c r="AA38" l="1"/>
  <c r="AA40" s="1"/>
  <c r="P24"/>
  <c r="L29"/>
  <c r="L38" s="1"/>
  <c r="L40" s="1"/>
  <c r="S24"/>
  <c r="S38" s="1"/>
  <c r="S40" s="1"/>
  <c r="P29"/>
  <c r="P38" s="1"/>
  <c r="P40" s="1"/>
  <c r="L15"/>
  <c r="I38"/>
  <c r="AB38" l="1"/>
  <c r="AD38" s="1"/>
  <c r="I40"/>
</calcChain>
</file>

<file path=xl/sharedStrings.xml><?xml version="1.0" encoding="utf-8"?>
<sst xmlns="http://schemas.openxmlformats.org/spreadsheetml/2006/main" count="179" uniqueCount="72">
  <si>
    <t>ПЕРЕЧЕНЬ</t>
  </si>
  <si>
    <t>Приложение №2</t>
  </si>
  <si>
    <t>обязательных работ и услуг по содержанию и ремонту общего имущества</t>
  </si>
  <si>
    <t>к извещению и документации</t>
  </si>
  <si>
    <t>собственников помещений в многоквартирном доме, являющегося</t>
  </si>
  <si>
    <t>о проведении открытого конкурса</t>
  </si>
  <si>
    <t>объектом конкурса</t>
  </si>
  <si>
    <t>Жилой район Ломоносовский территориальный округ</t>
  </si>
  <si>
    <t>Перечень обязательных работ, услуг</t>
  </si>
  <si>
    <t>Стоимость работ (размер платы) в руб. по многоквартирным домам</t>
  </si>
  <si>
    <t>деревянные благоустроенные жилые дома</t>
  </si>
  <si>
    <t>деревянные  жилые дома благоустроенные без центрального отопления</t>
  </si>
  <si>
    <t>деревянные дома без центр отопл и газоснабжения</t>
  </si>
  <si>
    <t>деревянные  жилые дома признанными аварийными или непригодными для проживания согласно МВК</t>
  </si>
  <si>
    <t>Периодичность</t>
  </si>
  <si>
    <t>на 1 кв.м.</t>
  </si>
  <si>
    <t>пр. Новгородский, 111</t>
  </si>
  <si>
    <t>ул. Коммунальная, 7</t>
  </si>
  <si>
    <t>ул. Коммунальная, 11</t>
  </si>
  <si>
    <t>ул. Красноармейская, 21, корп. 1</t>
  </si>
  <si>
    <t>ул. П.Усова, 3 корп.1</t>
  </si>
  <si>
    <t>пр. Ломоносова, 107</t>
  </si>
  <si>
    <t>ул. Коммунальная, 4</t>
  </si>
  <si>
    <t>пр. Московский, 8, корп. 2</t>
  </si>
  <si>
    <t>ул. П.Усова, 11</t>
  </si>
  <si>
    <t>ул. П.Усова, 13</t>
  </si>
  <si>
    <t>ул. Володарского, 34, корп. 1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</si>
  <si>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</si>
  <si>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</si>
  <si>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</si>
  <si>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</si>
  <si>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</si>
  <si>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</si>
  <si>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</si>
  <si>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</si>
  <si>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</si>
  <si>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</si>
  <si>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</si>
  <si>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</si>
  <si>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</si>
  <si>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по мере необходимости. Начало работ не позднее _____ часов после начала снегопада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</si>
  <si>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</si>
  <si>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</si>
  <si>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</si>
  <si>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III. Подготовка многоквартирного дома к сезонной эксплуатации</t>
  </si>
  <si>
    <t>13. Укрепление водосточных труб, колен и воронок</t>
  </si>
  <si>
    <t>раз(а) в год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</si>
  <si>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</si>
  <si>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</si>
  <si>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</si>
  <si>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</si>
  <si>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</si>
  <si>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</si>
  <si>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</si>
  <si>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</si>
  <si>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Дератизация, дезинсекция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</si>
  <si>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</si>
  <si>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</si>
  <si>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</si>
  <si>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</si>
  <si>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VI. Расходы по управлению МКД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</si>
  <si>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</si>
  <si>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</si>
  <si>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</si>
  <si>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</si>
  <si>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Лот №2</t>
  </si>
  <si>
    <t>3раз(а) в неделю</t>
  </si>
  <si>
    <t>по мере необходимости</t>
  </si>
  <si>
    <t>1раз(а) в год</t>
  </si>
  <si>
    <t>проверка исправности вытяжек __2 раз(а) в год. Проверка наличия тяги в дымовентиляционных каналах _1_ раз(а) в год. Проверка заземления оболочки электрокабеля, замеры сопротивления ____ раз(а) в год.</t>
  </si>
  <si>
    <t>4раз(а) в год</t>
  </si>
  <si>
    <t>деревянные благоустроенные жилые дома с газоснабжением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</si>
</sst>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4" fontId="3" fillId="0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/>
    </xf>
    <xf numFmtId="164" fontId="3" fillId="0" borderId="0" xfId="0" applyNumberFormat="1" applyFont="1" applyAlignment="1"/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4" fontId="4" fillId="0" borderId="9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9"/>
  <sheetViews>
    <sheetView tabSelected="1" view="pageBreakPreview" zoomScaleNormal="100" zoomScaleSheetLayoutView="100" workbookViewId="0">
      <pane xSplit="6" ySplit="9" topLeftCell="W31" activePane="bottomRight" state="frozen"/>
      <selection pane="topRight" activeCell="CV1" sqref="CV1"/>
      <selection pane="bottomLeft" activeCell="A29" sqref="A29"/>
      <selection pane="bottomRight" activeCell="I38" sqref="I38:AA38"/>
    </sheetView>
  </sheetViews>
  <sheetFormatPr defaultRowHeight="12.75"/>
  <cols>
    <col min="1" max="5" width="9.140625" style="3"/>
    <col min="6" max="6" width="17.85546875" style="3" customWidth="1"/>
    <col min="7" max="7" width="21" style="3" customWidth="1"/>
    <col min="8" max="8" width="5.7109375" style="2" customWidth="1"/>
    <col min="9" max="9" width="8.85546875" style="2" customWidth="1"/>
    <col min="10" max="10" width="21" style="3" customWidth="1"/>
    <col min="11" max="11" width="5.7109375" style="2" customWidth="1"/>
    <col min="12" max="12" width="8.28515625" style="2" customWidth="1"/>
    <col min="13" max="13" width="8.5703125" style="2" customWidth="1"/>
    <col min="14" max="14" width="8.42578125" style="2" customWidth="1"/>
    <col min="15" max="15" width="8.7109375" style="2" customWidth="1"/>
    <col min="16" max="16" width="8.5703125" style="2" customWidth="1"/>
    <col min="17" max="17" width="21" style="2" customWidth="1"/>
    <col min="18" max="18" width="5.42578125" style="2" customWidth="1"/>
    <col min="19" max="19" width="8.28515625" style="2" customWidth="1"/>
    <col min="20" max="20" width="8.5703125" style="2" customWidth="1"/>
    <col min="21" max="21" width="8.140625" style="2" customWidth="1"/>
    <col min="22" max="22" width="21" style="2" customWidth="1"/>
    <col min="23" max="23" width="5.7109375" style="2" customWidth="1"/>
    <col min="24" max="24" width="9" style="2" customWidth="1"/>
    <col min="25" max="25" width="21.42578125" style="3" customWidth="1"/>
    <col min="26" max="26" width="6" style="3" customWidth="1"/>
    <col min="27" max="27" width="8.28515625" style="3" customWidth="1"/>
    <col min="28" max="28" width="10.7109375" style="3" customWidth="1"/>
    <col min="29" max="83" width="9.140625" style="3"/>
  </cols>
  <sheetData>
    <row r="1" spans="1:27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1" t="s">
        <v>1</v>
      </c>
      <c r="J1" s="2"/>
    </row>
    <row r="2" spans="1:27" ht="16.5" customHeight="1">
      <c r="A2" s="53" t="s">
        <v>2</v>
      </c>
      <c r="B2" s="53"/>
      <c r="C2" s="53"/>
      <c r="D2" s="53"/>
      <c r="E2" s="53"/>
      <c r="F2" s="53"/>
      <c r="G2" s="53"/>
      <c r="H2" s="53"/>
      <c r="I2" s="2" t="s">
        <v>3</v>
      </c>
      <c r="J2" s="2"/>
    </row>
    <row r="3" spans="1:27" ht="16.5" customHeight="1">
      <c r="A3" s="53" t="s">
        <v>4</v>
      </c>
      <c r="B3" s="53"/>
      <c r="C3" s="53"/>
      <c r="D3" s="53"/>
      <c r="E3" s="53"/>
      <c r="F3" s="53"/>
      <c r="G3" s="53"/>
      <c r="H3" s="53"/>
      <c r="I3" s="2" t="s">
        <v>5</v>
      </c>
      <c r="J3" s="2"/>
    </row>
    <row r="4" spans="1:27" ht="16.5" customHeight="1">
      <c r="A4" s="53" t="s">
        <v>6</v>
      </c>
      <c r="B4" s="53"/>
      <c r="C4" s="53"/>
      <c r="D4" s="53"/>
      <c r="E4" s="53"/>
      <c r="F4" s="53"/>
      <c r="G4" s="53"/>
      <c r="H4" s="53"/>
      <c r="J4" s="2"/>
    </row>
    <row r="5" spans="1:27" ht="16.5" customHeight="1">
      <c r="A5" s="4"/>
      <c r="B5" s="4"/>
      <c r="C5" s="4"/>
      <c r="D5" s="4"/>
      <c r="E5" s="4"/>
      <c r="F5" s="4"/>
      <c r="G5" s="4"/>
      <c r="H5" s="5"/>
      <c r="J5" s="4"/>
      <c r="K5" s="5"/>
      <c r="Q5" s="5"/>
      <c r="R5" s="5"/>
      <c r="S5" s="5"/>
      <c r="U5" s="5"/>
      <c r="V5" s="5"/>
      <c r="W5" s="5"/>
      <c r="X5" s="5"/>
    </row>
    <row r="6" spans="1:27">
      <c r="A6" s="6" t="s">
        <v>65</v>
      </c>
      <c r="B6" s="6" t="s">
        <v>7</v>
      </c>
    </row>
    <row r="7" spans="1:27" ht="18" customHeight="1">
      <c r="A7" s="54" t="s">
        <v>8</v>
      </c>
      <c r="B7" s="54"/>
      <c r="C7" s="54"/>
      <c r="D7" s="54"/>
      <c r="E7" s="54"/>
      <c r="F7" s="54"/>
      <c r="G7" s="56" t="s">
        <v>9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7" ht="35.85" customHeight="1">
      <c r="A8" s="54"/>
      <c r="B8" s="54"/>
      <c r="C8" s="54"/>
      <c r="D8" s="54"/>
      <c r="E8" s="54"/>
      <c r="F8" s="55"/>
      <c r="G8" s="58" t="s">
        <v>10</v>
      </c>
      <c r="H8" s="59"/>
      <c r="I8" s="59"/>
      <c r="J8" s="58" t="s">
        <v>71</v>
      </c>
      <c r="K8" s="59"/>
      <c r="L8" s="59"/>
      <c r="M8" s="59"/>
      <c r="N8" s="59"/>
      <c r="O8" s="59"/>
      <c r="P8" s="59"/>
      <c r="Q8" s="50" t="s">
        <v>11</v>
      </c>
      <c r="R8" s="51"/>
      <c r="S8" s="51"/>
      <c r="T8" s="51"/>
      <c r="U8" s="51"/>
      <c r="V8" s="50" t="s">
        <v>12</v>
      </c>
      <c r="W8" s="51"/>
      <c r="X8" s="51"/>
      <c r="Y8" s="50" t="s">
        <v>13</v>
      </c>
      <c r="Z8" s="51"/>
      <c r="AA8" s="52"/>
    </row>
    <row r="9" spans="1:27" s="12" customFormat="1" ht="56.25">
      <c r="A9" s="54"/>
      <c r="B9" s="54"/>
      <c r="C9" s="54"/>
      <c r="D9" s="54"/>
      <c r="E9" s="54"/>
      <c r="F9" s="54"/>
      <c r="G9" s="7" t="s">
        <v>14</v>
      </c>
      <c r="H9" s="8" t="s">
        <v>15</v>
      </c>
      <c r="I9" s="9" t="s">
        <v>16</v>
      </c>
      <c r="J9" s="7" t="s">
        <v>14</v>
      </c>
      <c r="K9" s="8" t="s">
        <v>15</v>
      </c>
      <c r="L9" s="9" t="s">
        <v>17</v>
      </c>
      <c r="M9" s="9" t="s">
        <v>18</v>
      </c>
      <c r="N9" s="9" t="s">
        <v>19</v>
      </c>
      <c r="O9" s="9" t="s">
        <v>20</v>
      </c>
      <c r="P9" s="9" t="s">
        <v>21</v>
      </c>
      <c r="Q9" s="10" t="s">
        <v>14</v>
      </c>
      <c r="R9" s="8" t="s">
        <v>15</v>
      </c>
      <c r="S9" s="9" t="s">
        <v>22</v>
      </c>
      <c r="T9" s="9" t="s">
        <v>23</v>
      </c>
      <c r="U9" s="9" t="s">
        <v>24</v>
      </c>
      <c r="V9" s="10" t="s">
        <v>14</v>
      </c>
      <c r="W9" s="8" t="s">
        <v>15</v>
      </c>
      <c r="X9" s="9" t="s">
        <v>25</v>
      </c>
      <c r="Y9" s="10" t="s">
        <v>14</v>
      </c>
      <c r="Z9" s="8" t="s">
        <v>15</v>
      </c>
      <c r="AA9" s="11" t="s">
        <v>26</v>
      </c>
    </row>
    <row r="10" spans="1:27">
      <c r="A10" s="44" t="s">
        <v>27</v>
      </c>
      <c r="B10" s="44"/>
      <c r="C10" s="44"/>
      <c r="D10" s="44"/>
      <c r="E10" s="44"/>
      <c r="F10" s="44"/>
      <c r="G10" s="13"/>
      <c r="H10" s="14">
        <f>SUM(H11:H14)</f>
        <v>0</v>
      </c>
      <c r="I10" s="15">
        <f>SUM(I11:I14)</f>
        <v>0</v>
      </c>
      <c r="J10" s="13"/>
      <c r="K10" s="14">
        <f t="shared" ref="K10:P10" si="0">SUM(K11:K14)</f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3"/>
      <c r="R10" s="16">
        <f>SUM(R11:R14)</f>
        <v>0</v>
      </c>
      <c r="S10" s="15">
        <f>SUM(S11:S14)</f>
        <v>0</v>
      </c>
      <c r="T10" s="15">
        <f>SUM(T11:T14)</f>
        <v>0</v>
      </c>
      <c r="U10" s="15">
        <f>SUM(U11:U14)</f>
        <v>0</v>
      </c>
      <c r="V10" s="13"/>
      <c r="W10" s="16">
        <f>SUM(W11:W14)</f>
        <v>0</v>
      </c>
      <c r="X10" s="15">
        <f>SUM(X11:X14)</f>
        <v>0</v>
      </c>
      <c r="Y10" s="13"/>
      <c r="Z10" s="17">
        <v>0</v>
      </c>
      <c r="AA10" s="15">
        <f>SUM(AA11:AA14)</f>
        <v>0</v>
      </c>
    </row>
    <row r="11" spans="1:27">
      <c r="A11" s="43" t="s">
        <v>28</v>
      </c>
      <c r="B11" s="43"/>
      <c r="C11" s="43"/>
      <c r="D11" s="43"/>
      <c r="E11" s="43"/>
      <c r="F11" s="43"/>
      <c r="G11" s="18" t="s">
        <v>29</v>
      </c>
      <c r="H11" s="19">
        <v>0</v>
      </c>
      <c r="I11" s="20">
        <v>0</v>
      </c>
      <c r="J11" s="18" t="s">
        <v>29</v>
      </c>
      <c r="K11" s="19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8" t="s">
        <v>29</v>
      </c>
      <c r="R11" s="21">
        <v>0</v>
      </c>
      <c r="S11" s="20">
        <v>0</v>
      </c>
      <c r="T11" s="20">
        <v>0</v>
      </c>
      <c r="U11" s="20">
        <v>0</v>
      </c>
      <c r="V11" s="18" t="s">
        <v>29</v>
      </c>
      <c r="W11" s="21">
        <v>0</v>
      </c>
      <c r="X11" s="20">
        <v>0</v>
      </c>
      <c r="Y11" s="18" t="s">
        <v>29</v>
      </c>
      <c r="Z11" s="22">
        <v>0</v>
      </c>
      <c r="AA11" s="20">
        <v>0</v>
      </c>
    </row>
    <row r="12" spans="1:27">
      <c r="A12" s="43" t="s">
        <v>30</v>
      </c>
      <c r="B12" s="43"/>
      <c r="C12" s="43"/>
      <c r="D12" s="43"/>
      <c r="E12" s="43"/>
      <c r="F12" s="43"/>
      <c r="G12" s="18" t="s">
        <v>29</v>
      </c>
      <c r="H12" s="19">
        <v>0</v>
      </c>
      <c r="I12" s="20">
        <v>0</v>
      </c>
      <c r="J12" s="18" t="s">
        <v>29</v>
      </c>
      <c r="K12" s="19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8" t="s">
        <v>29</v>
      </c>
      <c r="R12" s="21">
        <v>0</v>
      </c>
      <c r="S12" s="20">
        <v>0</v>
      </c>
      <c r="T12" s="20">
        <v>0</v>
      </c>
      <c r="U12" s="20">
        <v>0</v>
      </c>
      <c r="V12" s="18" t="s">
        <v>29</v>
      </c>
      <c r="W12" s="21">
        <v>0</v>
      </c>
      <c r="X12" s="20">
        <v>0</v>
      </c>
      <c r="Y12" s="18" t="s">
        <v>29</v>
      </c>
      <c r="Z12" s="22">
        <v>0</v>
      </c>
      <c r="AA12" s="20">
        <v>0</v>
      </c>
    </row>
    <row r="13" spans="1:27">
      <c r="A13" s="43" t="s">
        <v>31</v>
      </c>
      <c r="B13" s="43"/>
      <c r="C13" s="43"/>
      <c r="D13" s="43"/>
      <c r="E13" s="43"/>
      <c r="F13" s="43"/>
      <c r="G13" s="18" t="s">
        <v>29</v>
      </c>
      <c r="H13" s="19">
        <v>0</v>
      </c>
      <c r="I13" s="20">
        <v>0</v>
      </c>
      <c r="J13" s="18" t="s">
        <v>29</v>
      </c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8" t="s">
        <v>29</v>
      </c>
      <c r="R13" s="21">
        <v>0</v>
      </c>
      <c r="S13" s="20">
        <v>0</v>
      </c>
      <c r="T13" s="20">
        <v>0</v>
      </c>
      <c r="U13" s="20">
        <v>0</v>
      </c>
      <c r="V13" s="18" t="s">
        <v>29</v>
      </c>
      <c r="W13" s="21">
        <v>0</v>
      </c>
      <c r="X13" s="20">
        <v>0</v>
      </c>
      <c r="Y13" s="18" t="s">
        <v>29</v>
      </c>
      <c r="Z13" s="22">
        <v>0</v>
      </c>
      <c r="AA13" s="20">
        <v>0</v>
      </c>
    </row>
    <row r="14" spans="1:27">
      <c r="A14" s="43" t="s">
        <v>32</v>
      </c>
      <c r="B14" s="43"/>
      <c r="C14" s="43"/>
      <c r="D14" s="43"/>
      <c r="E14" s="43"/>
      <c r="F14" s="43"/>
      <c r="G14" s="18" t="s">
        <v>33</v>
      </c>
      <c r="H14" s="19">
        <v>0</v>
      </c>
      <c r="I14" s="20">
        <v>0</v>
      </c>
      <c r="J14" s="18" t="s">
        <v>33</v>
      </c>
      <c r="K14" s="19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8" t="s">
        <v>33</v>
      </c>
      <c r="R14" s="21">
        <v>0</v>
      </c>
      <c r="S14" s="20">
        <v>0</v>
      </c>
      <c r="T14" s="20">
        <v>0</v>
      </c>
      <c r="U14" s="20">
        <v>0</v>
      </c>
      <c r="V14" s="18" t="s">
        <v>33</v>
      </c>
      <c r="W14" s="21">
        <v>0</v>
      </c>
      <c r="X14" s="20">
        <v>0</v>
      </c>
      <c r="Y14" s="18" t="s">
        <v>33</v>
      </c>
      <c r="Z14" s="22">
        <v>0</v>
      </c>
      <c r="AA14" s="20">
        <v>0</v>
      </c>
    </row>
    <row r="15" spans="1:27" ht="28.5" customHeight="1">
      <c r="A15" s="48" t="s">
        <v>34</v>
      </c>
      <c r="B15" s="48"/>
      <c r="C15" s="48"/>
      <c r="D15" s="48"/>
      <c r="E15" s="48"/>
      <c r="F15" s="48"/>
      <c r="G15" s="23"/>
      <c r="H15" s="14">
        <f>SUM(H16:H23)</f>
        <v>5.8685000000000027</v>
      </c>
      <c r="I15" s="15">
        <f>SUM(I16:I23)</f>
        <v>43443.331800000014</v>
      </c>
      <c r="J15" s="23"/>
      <c r="K15" s="14">
        <f t="shared" ref="K15:P15" si="1">SUM(K16:K23)</f>
        <v>5.8685000000000027</v>
      </c>
      <c r="L15" s="15">
        <f t="shared" si="1"/>
        <v>47563.018800000013</v>
      </c>
      <c r="M15" s="15">
        <f t="shared" si="1"/>
        <v>22506.871200000009</v>
      </c>
      <c r="N15" s="15">
        <f t="shared" si="1"/>
        <v>50795.388600000013</v>
      </c>
      <c r="O15" s="15">
        <f t="shared" si="1"/>
        <v>57485.478600000017</v>
      </c>
      <c r="P15" s="15">
        <f t="shared" si="1"/>
        <v>27851.901000000009</v>
      </c>
      <c r="Q15" s="23"/>
      <c r="R15" s="16">
        <f>SUM(R16:R23)</f>
        <v>5.8685000000000027</v>
      </c>
      <c r="S15" s="15">
        <f>SUM(S16:S23)</f>
        <v>34105.37460000001</v>
      </c>
      <c r="T15" s="17">
        <f>SUM(T16:T23)</f>
        <v>29316.67860000001</v>
      </c>
      <c r="U15" s="15">
        <f>SUM(U16:U23)</f>
        <v>29034.990600000012</v>
      </c>
      <c r="V15" s="23"/>
      <c r="W15" s="16">
        <f>SUM(W16:W23)</f>
        <v>5.8685000000000027</v>
      </c>
      <c r="X15" s="17">
        <f>SUM(X16:X23)</f>
        <v>18049.158600000006</v>
      </c>
      <c r="Y15" s="23"/>
      <c r="Z15" s="17">
        <f>SUM(Z16:Z23)</f>
        <v>5.5055000000000014</v>
      </c>
      <c r="AA15" s="15">
        <f>SUM(AA16:AA23)</f>
        <v>33673.840200000006</v>
      </c>
    </row>
    <row r="16" spans="1:27">
      <c r="A16" s="43" t="s">
        <v>35</v>
      </c>
      <c r="B16" s="43"/>
      <c r="C16" s="43"/>
      <c r="D16" s="43"/>
      <c r="E16" s="43"/>
      <c r="F16" s="43"/>
      <c r="G16" s="18" t="s">
        <v>66</v>
      </c>
      <c r="H16" s="19">
        <f>0.19*1.1*1.1</f>
        <v>0.22990000000000005</v>
      </c>
      <c r="I16" s="20">
        <f>$H$16*I39*$B$45</f>
        <v>1701.9037200000002</v>
      </c>
      <c r="J16" s="18" t="s">
        <v>66</v>
      </c>
      <c r="K16" s="19">
        <f>0.19*1.1*$A$49</f>
        <v>0.22990000000000005</v>
      </c>
      <c r="L16" s="20">
        <f>$K$16*L39*$B$45</f>
        <v>1863.2935200000004</v>
      </c>
      <c r="M16" s="20">
        <f>$K$16*M39*$B$45</f>
        <v>881.71248000000037</v>
      </c>
      <c r="N16" s="20">
        <f>$K$16*N39*$B$45</f>
        <v>1989.9224400000003</v>
      </c>
      <c r="O16" s="20">
        <f>$K$16*O39*$B$45</f>
        <v>2252.0084400000005</v>
      </c>
      <c r="P16" s="20">
        <f>$K$16*P39*$B$45</f>
        <v>1091.1054000000004</v>
      </c>
      <c r="Q16" s="18" t="s">
        <v>66</v>
      </c>
      <c r="R16" s="21">
        <f>0.19*1.1*1.1</f>
        <v>0.22990000000000005</v>
      </c>
      <c r="S16" s="20">
        <f>$R$16*S39*$B$45</f>
        <v>1336.0868400000004</v>
      </c>
      <c r="T16" s="20">
        <f>$R$16*T39*$B$45</f>
        <v>1148.4884400000003</v>
      </c>
      <c r="U16" s="20">
        <f>$R$16*U39*$B$45</f>
        <v>1137.4532400000003</v>
      </c>
      <c r="V16" s="18" t="s">
        <v>66</v>
      </c>
      <c r="W16" s="21">
        <f>0.19*1.1*1.1</f>
        <v>0.22990000000000005</v>
      </c>
      <c r="X16" s="20">
        <f>$W$16*X39*$B$45</f>
        <v>707.08044000000018</v>
      </c>
      <c r="Y16" s="18" t="s">
        <v>66</v>
      </c>
      <c r="Z16" s="19">
        <f>0.19*1.1*1.1</f>
        <v>0.22990000000000005</v>
      </c>
      <c r="AA16" s="20">
        <f>$Z$16*AA39*$B$45</f>
        <v>1406.1603600000003</v>
      </c>
    </row>
    <row r="17" spans="1:27">
      <c r="A17" s="43" t="s">
        <v>36</v>
      </c>
      <c r="B17" s="43"/>
      <c r="C17" s="43"/>
      <c r="D17" s="43"/>
      <c r="E17" s="43"/>
      <c r="F17" s="43"/>
      <c r="G17" s="18" t="s">
        <v>66</v>
      </c>
      <c r="H17" s="19">
        <f>0.36*1.1*1.1</f>
        <v>0.43560000000000004</v>
      </c>
      <c r="I17" s="20">
        <f>$H$17*I39*$B$45</f>
        <v>3224.6596800000007</v>
      </c>
      <c r="J17" s="18" t="s">
        <v>66</v>
      </c>
      <c r="K17" s="19">
        <f>0.36*1.1*1.1</f>
        <v>0.43560000000000004</v>
      </c>
      <c r="L17" s="20">
        <f>$K$17*L39*$B$45</f>
        <v>3530.4508800000003</v>
      </c>
      <c r="M17" s="20">
        <f>$K$17*M39*$B$45</f>
        <v>1670.6131200000004</v>
      </c>
      <c r="N17" s="20">
        <f>$K$17*N39*$B$45</f>
        <v>3770.3793599999999</v>
      </c>
      <c r="O17" s="20">
        <f>$K$17*O39*$B$45</f>
        <v>4266.9633599999997</v>
      </c>
      <c r="P17" s="20">
        <f>$K$17*P39*$B$45</f>
        <v>2067.3576000000003</v>
      </c>
      <c r="Q17" s="18" t="s">
        <v>66</v>
      </c>
      <c r="R17" s="21">
        <f>0.36*1.1*1.1</f>
        <v>0.43560000000000004</v>
      </c>
      <c r="S17" s="20">
        <f>$R$17*S39*$B$45</f>
        <v>2531.5329600000005</v>
      </c>
      <c r="T17" s="20">
        <f>$R$17*T39*$B$45</f>
        <v>2176.0833600000005</v>
      </c>
      <c r="U17" s="20">
        <f>$R$17*U39*$B$45</f>
        <v>2155.1745600000004</v>
      </c>
      <c r="V17" s="18" t="s">
        <v>66</v>
      </c>
      <c r="W17" s="21">
        <f>0.36*1.1*1.1</f>
        <v>0.43560000000000004</v>
      </c>
      <c r="X17" s="20">
        <f>$W$17*X39*$B$45</f>
        <v>1339.7313600000002</v>
      </c>
      <c r="Y17" s="18" t="s">
        <v>66</v>
      </c>
      <c r="Z17" s="19">
        <f>0.26*1.1*1.1</f>
        <v>0.31460000000000005</v>
      </c>
      <c r="AA17" s="20">
        <f>$Z$17*AA39*$B$45</f>
        <v>1924.2194400000003</v>
      </c>
    </row>
    <row r="18" spans="1:27">
      <c r="A18" s="43" t="s">
        <v>37</v>
      </c>
      <c r="B18" s="43"/>
      <c r="C18" s="43"/>
      <c r="D18" s="43"/>
      <c r="E18" s="43"/>
      <c r="F18" s="43"/>
      <c r="G18" s="18" t="s">
        <v>66</v>
      </c>
      <c r="H18" s="19">
        <f>0.37*1.1*1.1</f>
        <v>0.44770000000000004</v>
      </c>
      <c r="I18" s="20">
        <f>$H$18*I39*$B$45</f>
        <v>3314.2335599999997</v>
      </c>
      <c r="J18" s="18" t="s">
        <v>66</v>
      </c>
      <c r="K18" s="19">
        <f>0.37*1.1*1.1</f>
        <v>0.44770000000000004</v>
      </c>
      <c r="L18" s="20">
        <f>$K$18*L39*$B$45</f>
        <v>3628.5189600000003</v>
      </c>
      <c r="M18" s="20">
        <f>$K$18*M39*$B$45</f>
        <v>1717.0190400000001</v>
      </c>
      <c r="N18" s="20">
        <f>$K$18*N39*$B$45</f>
        <v>3875.1121200000002</v>
      </c>
      <c r="O18" s="20">
        <f>$K$18*O39*$B$45</f>
        <v>4385.4901200000004</v>
      </c>
      <c r="P18" s="20">
        <f>$K$18*P39*$B$45</f>
        <v>2124.7842000000001</v>
      </c>
      <c r="Q18" s="18" t="s">
        <v>66</v>
      </c>
      <c r="R18" s="21">
        <f>0.37*1.1*1.1</f>
        <v>0.44770000000000004</v>
      </c>
      <c r="S18" s="20">
        <f>$R$18*S39*$B$45</f>
        <v>2601.8533200000002</v>
      </c>
      <c r="T18" s="20">
        <f>$R$18*T39*$B$45</f>
        <v>2236.5301200000004</v>
      </c>
      <c r="U18" s="20">
        <f>$R$18*U39*$B$45</f>
        <v>2215.04052</v>
      </c>
      <c r="V18" s="18" t="s">
        <v>66</v>
      </c>
      <c r="W18" s="21">
        <f>0.37*1.1*1.1</f>
        <v>0.44770000000000004</v>
      </c>
      <c r="X18" s="20">
        <f>$W$18*X39*$B$45</f>
        <v>1376.9461200000001</v>
      </c>
      <c r="Y18" s="18" t="s">
        <v>66</v>
      </c>
      <c r="Z18" s="19">
        <f>0.37*1.1*1.1</f>
        <v>0.44770000000000004</v>
      </c>
      <c r="AA18" s="20">
        <f>$Z$18*AA39*$B$45</f>
        <v>2738.3122800000001</v>
      </c>
    </row>
    <row r="19" spans="1:27">
      <c r="A19" s="43" t="s">
        <v>38</v>
      </c>
      <c r="B19" s="43"/>
      <c r="C19" s="43"/>
      <c r="D19" s="43"/>
      <c r="E19" s="43"/>
      <c r="F19" s="43"/>
      <c r="G19" s="18" t="s">
        <v>66</v>
      </c>
      <c r="H19" s="19">
        <f>0.28*1.1*1.1</f>
        <v>0.3388000000000001</v>
      </c>
      <c r="I19" s="20">
        <f>$H$19*I39*$B$45</f>
        <v>2508.0686400000004</v>
      </c>
      <c r="J19" s="18" t="s">
        <v>66</v>
      </c>
      <c r="K19" s="19">
        <f>0.28*1.1*1.1</f>
        <v>0.3388000000000001</v>
      </c>
      <c r="L19" s="20">
        <f>$H$19*L39*$B$45</f>
        <v>2745.9062400000007</v>
      </c>
      <c r="M19" s="20">
        <f>$H$19*M39*$B$45</f>
        <v>1299.3657600000006</v>
      </c>
      <c r="N19" s="20">
        <f>$H$19*N39*$B$45</f>
        <v>2932.5172800000009</v>
      </c>
      <c r="O19" s="20">
        <f>$H$19*O39*$B$45</f>
        <v>3318.7492800000009</v>
      </c>
      <c r="P19" s="20">
        <f>$H$19*P39*$B$45</f>
        <v>1607.9448000000007</v>
      </c>
      <c r="Q19" s="18" t="s">
        <v>66</v>
      </c>
      <c r="R19" s="21">
        <f>0.28*1.1*1.1</f>
        <v>0.3388000000000001</v>
      </c>
      <c r="S19" s="20">
        <f>$R$19*S39*$B$45</f>
        <v>1968.9700800000005</v>
      </c>
      <c r="T19" s="20">
        <f>$R$19*T39*$B$45</f>
        <v>1692.5092800000007</v>
      </c>
      <c r="U19" s="20">
        <f>$R$19*U39*$B$45</f>
        <v>1676.2468800000006</v>
      </c>
      <c r="V19" s="18" t="s">
        <v>66</v>
      </c>
      <c r="W19" s="21">
        <f>0.28*1.1*1.1</f>
        <v>0.3388000000000001</v>
      </c>
      <c r="X19" s="20">
        <f>$W$19*X39*$B$45</f>
        <v>1042.0132800000003</v>
      </c>
      <c r="Y19" s="18" t="s">
        <v>66</v>
      </c>
      <c r="Z19" s="19">
        <f>0.28*1.1*1.1</f>
        <v>0.3388000000000001</v>
      </c>
      <c r="AA19" s="20">
        <f>$Z$19*AA39*$B$45</f>
        <v>2072.2363200000004</v>
      </c>
    </row>
    <row r="20" spans="1:27" ht="44.1" customHeight="1">
      <c r="A20" s="43" t="s">
        <v>39</v>
      </c>
      <c r="B20" s="43"/>
      <c r="C20" s="43"/>
      <c r="D20" s="43"/>
      <c r="E20" s="43"/>
      <c r="F20" s="43"/>
      <c r="G20" s="24" t="s">
        <v>40</v>
      </c>
      <c r="H20" s="19">
        <f>0.68*1.1*1.1</f>
        <v>0.8228000000000002</v>
      </c>
      <c r="I20" s="20">
        <f>$H$20*I39*$B$45</f>
        <v>6091.0238400000007</v>
      </c>
      <c r="J20" s="24" t="s">
        <v>40</v>
      </c>
      <c r="K20" s="19">
        <f>0.68*1.1*1.1</f>
        <v>0.8228000000000002</v>
      </c>
      <c r="L20" s="20">
        <f>$K$20*L39*$B$45</f>
        <v>6668.6294400000006</v>
      </c>
      <c r="M20" s="20">
        <f>$K$20*M39*$B$45</f>
        <v>3155.6025600000007</v>
      </c>
      <c r="N20" s="20">
        <f>$K$20*N39*$B$45</f>
        <v>7121.8276800000012</v>
      </c>
      <c r="O20" s="20">
        <f>$K$20*O39*$B$45</f>
        <v>8059.8196800000023</v>
      </c>
      <c r="P20" s="20">
        <f>$K$20*P39*$B$45</f>
        <v>3905.0088000000014</v>
      </c>
      <c r="Q20" s="24" t="s">
        <v>40</v>
      </c>
      <c r="R20" s="21">
        <f>0.68*1.1*1.1</f>
        <v>0.8228000000000002</v>
      </c>
      <c r="S20" s="20">
        <f>$R$20*S39*$B$45</f>
        <v>4781.7844800000012</v>
      </c>
      <c r="T20" s="20">
        <f>$R$20*T39*$B$45</f>
        <v>4110.3796800000009</v>
      </c>
      <c r="U20" s="20">
        <f>$R$20*U39*$B$45</f>
        <v>4070.8852800000013</v>
      </c>
      <c r="V20" s="24" t="s">
        <v>40</v>
      </c>
      <c r="W20" s="21">
        <f>0.68*1.1*1.1</f>
        <v>0.8228000000000002</v>
      </c>
      <c r="X20" s="20">
        <f>$W$20*X39*$B$45</f>
        <v>2530.6036800000011</v>
      </c>
      <c r="Y20" s="24" t="s">
        <v>40</v>
      </c>
      <c r="Z20" s="19">
        <f>0.48*1.1*1.1</f>
        <v>0.58080000000000009</v>
      </c>
      <c r="AA20" s="20">
        <f>$Z$20*AA39*$B$45</f>
        <v>3552.4051200000004</v>
      </c>
    </row>
    <row r="21" spans="1:27">
      <c r="A21" s="43" t="s">
        <v>41</v>
      </c>
      <c r="B21" s="43"/>
      <c r="C21" s="43"/>
      <c r="D21" s="43"/>
      <c r="E21" s="43"/>
      <c r="F21" s="43"/>
      <c r="G21" s="18" t="s">
        <v>67</v>
      </c>
      <c r="H21" s="19">
        <f>0.23*1.1*1.1</f>
        <v>0.2783000000000001</v>
      </c>
      <c r="I21" s="20">
        <f>$H$21*I39*$B$45</f>
        <v>2060.1992400000008</v>
      </c>
      <c r="J21" s="18" t="s">
        <v>67</v>
      </c>
      <c r="K21" s="19">
        <f>0.23*1.1*1.1</f>
        <v>0.2783000000000001</v>
      </c>
      <c r="L21" s="20">
        <f>$K$21*L39*$B$45</f>
        <v>2255.5658400000007</v>
      </c>
      <c r="M21" s="20">
        <f>$K$21*M39*$B$45</f>
        <v>1067.3361600000003</v>
      </c>
      <c r="N21" s="20">
        <f>$K$21*N39*$B$45</f>
        <v>2408.8534800000007</v>
      </c>
      <c r="O21" s="20">
        <f>$K$21*O39*$B$45</f>
        <v>2726.1154800000008</v>
      </c>
      <c r="P21" s="20">
        <f>$K$21*P39*$B$45</f>
        <v>1320.8118000000004</v>
      </c>
      <c r="Q21" s="18" t="s">
        <v>67</v>
      </c>
      <c r="R21" s="21">
        <f>0.23*1.1*1.1</f>
        <v>0.2783000000000001</v>
      </c>
      <c r="S21" s="20">
        <f>$R$21*S39*$B$45</f>
        <v>1617.3682800000006</v>
      </c>
      <c r="T21" s="20">
        <f>$R$21*T39*$B$45</f>
        <v>1390.2754800000005</v>
      </c>
      <c r="U21" s="20">
        <f>$R$21*U39*$B$45</f>
        <v>1376.9170800000006</v>
      </c>
      <c r="V21" s="18" t="s">
        <v>67</v>
      </c>
      <c r="W21" s="21">
        <f>0.23*1.1*1.1</f>
        <v>0.2783000000000001</v>
      </c>
      <c r="X21" s="20">
        <f>$W$21*X39*$B$45</f>
        <v>855.93948000000023</v>
      </c>
      <c r="Y21" s="18" t="s">
        <v>67</v>
      </c>
      <c r="Z21" s="19">
        <f>0.23*1.1*1.1</f>
        <v>0.2783000000000001</v>
      </c>
      <c r="AA21" s="20">
        <f>$Z$21*AA39*$B$45</f>
        <v>1702.1941200000006</v>
      </c>
    </row>
    <row r="22" spans="1:27">
      <c r="A22" s="43" t="s">
        <v>42</v>
      </c>
      <c r="B22" s="43"/>
      <c r="C22" s="43"/>
      <c r="D22" s="43"/>
      <c r="E22" s="43"/>
      <c r="F22" s="43"/>
      <c r="G22" s="18" t="s">
        <v>66</v>
      </c>
      <c r="H22" s="19">
        <f>2.74*1.1*1.1</f>
        <v>3.3154000000000012</v>
      </c>
      <c r="I22" s="20">
        <f>$H$22*I39*$B$45</f>
        <v>24543.243120000006</v>
      </c>
      <c r="J22" s="18" t="s">
        <v>66</v>
      </c>
      <c r="K22" s="19">
        <f>2.74*1.1*1.1</f>
        <v>3.3154000000000012</v>
      </c>
      <c r="L22" s="20">
        <f>$K$22*L39*$B$45</f>
        <v>26870.653920000012</v>
      </c>
      <c r="M22" s="20">
        <f>$K$22*M39*$B$45</f>
        <v>12715.222080000007</v>
      </c>
      <c r="N22" s="20">
        <f>$K$22*N39*$B$45</f>
        <v>28696.776240000007</v>
      </c>
      <c r="O22" s="20">
        <f>$K$22*O39*$B$45</f>
        <v>32476.332240000011</v>
      </c>
      <c r="P22" s="20">
        <f>$K$22*P39*$B$45</f>
        <v>15734.888400000007</v>
      </c>
      <c r="Q22" s="18" t="s">
        <v>66</v>
      </c>
      <c r="R22" s="21">
        <f>2.74*1.1*1.1</f>
        <v>3.3154000000000012</v>
      </c>
      <c r="S22" s="20">
        <f>$R$22*S39*$B$45</f>
        <v>19267.778640000008</v>
      </c>
      <c r="T22" s="20">
        <f>$R$22*T39*$B$45</f>
        <v>16562.412240000009</v>
      </c>
      <c r="U22" s="20">
        <f>$R$22*U39*$B$45</f>
        <v>16403.273040000007</v>
      </c>
      <c r="V22" s="18" t="s">
        <v>66</v>
      </c>
      <c r="W22" s="21">
        <f>2.74*1.1*1.1</f>
        <v>3.3154000000000012</v>
      </c>
      <c r="X22" s="20">
        <f>$W$22*X39*$B$45</f>
        <v>10196.844240000004</v>
      </c>
      <c r="Y22" s="18" t="s">
        <v>66</v>
      </c>
      <c r="Z22" s="25">
        <f>2.74*1.1*1.1</f>
        <v>3.3154000000000012</v>
      </c>
      <c r="AA22" s="20">
        <f>$Z$22*AA39*$B$45</f>
        <v>20278.312560000006</v>
      </c>
    </row>
    <row r="23" spans="1:27">
      <c r="A23" s="43" t="s">
        <v>43</v>
      </c>
      <c r="B23" s="43"/>
      <c r="C23" s="43"/>
      <c r="D23" s="43"/>
      <c r="E23" s="43"/>
      <c r="F23" s="43"/>
      <c r="G23" s="18" t="s">
        <v>29</v>
      </c>
      <c r="H23" s="19">
        <v>0</v>
      </c>
      <c r="I23" s="20">
        <f>$H$23*I39*$B$45</f>
        <v>0</v>
      </c>
      <c r="J23" s="18" t="s">
        <v>29</v>
      </c>
      <c r="K23" s="19">
        <v>0</v>
      </c>
      <c r="L23" s="20">
        <f>$K$23*L39*$B$45</f>
        <v>0</v>
      </c>
      <c r="M23" s="20">
        <f>$K$23*M39*$B$45</f>
        <v>0</v>
      </c>
      <c r="N23" s="20">
        <f>$K$23*N39*$B$45</f>
        <v>0</v>
      </c>
      <c r="O23" s="20">
        <f>$K$23*O39*$B$45</f>
        <v>0</v>
      </c>
      <c r="P23" s="20">
        <f>$K$23*P39*$B$45</f>
        <v>0</v>
      </c>
      <c r="Q23" s="18" t="s">
        <v>29</v>
      </c>
      <c r="R23" s="21">
        <v>0</v>
      </c>
      <c r="S23" s="20">
        <f>$R$23*S39*$B$45</f>
        <v>0</v>
      </c>
      <c r="T23" s="20">
        <f>$R$23*T39*$B$45</f>
        <v>0</v>
      </c>
      <c r="U23" s="20">
        <f>$R$23*U39*$B$45</f>
        <v>0</v>
      </c>
      <c r="V23" s="18" t="s">
        <v>29</v>
      </c>
      <c r="W23" s="21">
        <v>0</v>
      </c>
      <c r="X23" s="20">
        <f>$W$23*X39*$B$45</f>
        <v>0</v>
      </c>
      <c r="Y23" s="18" t="s">
        <v>29</v>
      </c>
      <c r="Z23" s="25">
        <v>0</v>
      </c>
      <c r="AA23" s="20">
        <f>$Z$23*AA39*$B$45</f>
        <v>0</v>
      </c>
    </row>
    <row r="24" spans="1:27" ht="13.5" customHeight="1">
      <c r="A24" s="48" t="s">
        <v>44</v>
      </c>
      <c r="B24" s="48"/>
      <c r="C24" s="48"/>
      <c r="D24" s="48"/>
      <c r="E24" s="48"/>
      <c r="F24" s="48"/>
      <c r="G24" s="23"/>
      <c r="H24" s="26">
        <f>SUM(H25:H28)</f>
        <v>7.0180000000000007</v>
      </c>
      <c r="I24" s="15">
        <f>SUM(I25:I28)</f>
        <v>51952.850400000003</v>
      </c>
      <c r="J24" s="23"/>
      <c r="K24" s="26">
        <f t="shared" ref="K24:P24" si="2">SUM(K25:K28)</f>
        <v>7.0180000000000007</v>
      </c>
      <c r="L24" s="15">
        <f t="shared" si="2"/>
        <v>56879.486400000009</v>
      </c>
      <c r="M24" s="15">
        <f t="shared" si="2"/>
        <v>26915.433600000004</v>
      </c>
      <c r="N24" s="15">
        <f t="shared" si="2"/>
        <v>60745.000800000016</v>
      </c>
      <c r="O24" s="15">
        <f t="shared" si="2"/>
        <v>68745.520800000013</v>
      </c>
      <c r="P24" s="15">
        <f t="shared" si="2"/>
        <v>33307.428000000007</v>
      </c>
      <c r="Q24" s="23"/>
      <c r="R24" s="27">
        <f>SUM(R25:R28)</f>
        <v>6.4614000000000011</v>
      </c>
      <c r="S24" s="15">
        <f>SUM(S25:S28)</f>
        <v>37551.072240000009</v>
      </c>
      <c r="T24" s="15">
        <f>SUM(T25:T28)</f>
        <v>32278.569840000011</v>
      </c>
      <c r="U24" s="15">
        <f>SUM(U25:U28)</f>
        <v>31968.422640000008</v>
      </c>
      <c r="V24" s="23"/>
      <c r="W24" s="27">
        <f>SUM(W25:W28)</f>
        <v>6.4614000000000011</v>
      </c>
      <c r="X24" s="28">
        <f>SUM(X25:X28)</f>
        <v>19872.681840000005</v>
      </c>
      <c r="Y24" s="23"/>
      <c r="Z24" s="29">
        <f>SUM(Z25:Z28)</f>
        <v>3.0129000000000006</v>
      </c>
      <c r="AA24" s="15">
        <f>SUM(AA25:AA28)</f>
        <v>18428.101560000006</v>
      </c>
    </row>
    <row r="25" spans="1:27">
      <c r="A25" s="43" t="s">
        <v>45</v>
      </c>
      <c r="B25" s="43"/>
      <c r="C25" s="43"/>
      <c r="D25" s="43"/>
      <c r="E25" s="43"/>
      <c r="F25" s="43"/>
      <c r="G25" s="18" t="s">
        <v>46</v>
      </c>
      <c r="H25" s="19">
        <v>0</v>
      </c>
      <c r="I25" s="20">
        <f>$H$25*I39*$B$45</f>
        <v>0</v>
      </c>
      <c r="J25" s="18" t="s">
        <v>46</v>
      </c>
      <c r="K25" s="19">
        <v>0</v>
      </c>
      <c r="L25" s="20">
        <f>$K$25*L39*$B$45</f>
        <v>0</v>
      </c>
      <c r="M25" s="20">
        <f>$K$25*M39*$B$45</f>
        <v>0</v>
      </c>
      <c r="N25" s="20">
        <f>$K$25*N39*$B$45</f>
        <v>0</v>
      </c>
      <c r="O25" s="20">
        <f>$K$25*O39*$B$45</f>
        <v>0</v>
      </c>
      <c r="P25" s="20">
        <f>$K$25*P39*$B$45</f>
        <v>0</v>
      </c>
      <c r="Q25" s="18" t="s">
        <v>46</v>
      </c>
      <c r="R25" s="21">
        <v>0</v>
      </c>
      <c r="S25" s="20">
        <f>$R$25*S39*$B$45</f>
        <v>0</v>
      </c>
      <c r="T25" s="20">
        <f>$R$25*T39*$B$45</f>
        <v>0</v>
      </c>
      <c r="U25" s="20">
        <f>$R$25*U39*$B$45</f>
        <v>0</v>
      </c>
      <c r="V25" s="18" t="s">
        <v>46</v>
      </c>
      <c r="W25" s="21">
        <v>0</v>
      </c>
      <c r="X25" s="20">
        <f>$W$25*X39*$B$45</f>
        <v>0</v>
      </c>
      <c r="Y25" s="18" t="s">
        <v>46</v>
      </c>
      <c r="Z25" s="25">
        <v>0</v>
      </c>
      <c r="AA25" s="20">
        <f>$Z$25*AA39*$B$45</f>
        <v>0</v>
      </c>
    </row>
    <row r="26" spans="1:27" ht="37.5" customHeight="1">
      <c r="A26" s="49" t="s">
        <v>47</v>
      </c>
      <c r="B26" s="49"/>
      <c r="C26" s="49"/>
      <c r="D26" s="49"/>
      <c r="E26" s="49"/>
      <c r="F26" s="49"/>
      <c r="G26" s="18" t="s">
        <v>68</v>
      </c>
      <c r="H26" s="19">
        <f>0.55*1.1*1.1</f>
        <v>0.6655000000000002</v>
      </c>
      <c r="I26" s="20">
        <f>$H$26*I39*$B$45</f>
        <v>4926.5634000000009</v>
      </c>
      <c r="J26" s="18" t="s">
        <v>68</v>
      </c>
      <c r="K26" s="19">
        <f>0.55*1.1*1.1</f>
        <v>0.6655000000000002</v>
      </c>
      <c r="L26" s="20">
        <f>$K$26*L39*$B$45</f>
        <v>5393.7444000000014</v>
      </c>
      <c r="M26" s="20">
        <f>$K$26*M39*$B$45</f>
        <v>2552.325600000001</v>
      </c>
      <c r="N26" s="20">
        <f>$K$26*N39*$B$45</f>
        <v>5760.3018000000011</v>
      </c>
      <c r="O26" s="20">
        <f>$K$26*O39*$B$45</f>
        <v>6518.9718000000012</v>
      </c>
      <c r="P26" s="20">
        <f>$K$26*P39*$B$45</f>
        <v>3158.4630000000011</v>
      </c>
      <c r="Q26" s="18" t="s">
        <v>68</v>
      </c>
      <c r="R26" s="19">
        <f>0.55*1.1*1.1</f>
        <v>0.6655000000000002</v>
      </c>
      <c r="S26" s="20">
        <f>$R$26*S39*$B$45</f>
        <v>3867.6198000000013</v>
      </c>
      <c r="T26" s="20">
        <f>$R$26*T39*$B$45</f>
        <v>3324.5718000000011</v>
      </c>
      <c r="U26" s="20">
        <f>$R$26*U39*$B$45</f>
        <v>3292.6278000000011</v>
      </c>
      <c r="V26" s="18" t="s">
        <v>68</v>
      </c>
      <c r="W26" s="19">
        <f>0.55*1.1*1.1</f>
        <v>0.6655000000000002</v>
      </c>
      <c r="X26" s="20">
        <f>$W$26*X39*$B$45</f>
        <v>2046.8118000000009</v>
      </c>
      <c r="Y26" s="18" t="s">
        <v>68</v>
      </c>
      <c r="Z26" s="25">
        <f>0.14*1.1*1.1</f>
        <v>0.16940000000000005</v>
      </c>
      <c r="AA26" s="20">
        <f>$Z$26*AA39*$B$45</f>
        <v>1036.1181600000002</v>
      </c>
    </row>
    <row r="27" spans="1:27" ht="45.6" customHeight="1">
      <c r="A27" s="49" t="s">
        <v>48</v>
      </c>
      <c r="B27" s="49"/>
      <c r="C27" s="49"/>
      <c r="D27" s="49"/>
      <c r="E27" s="49"/>
      <c r="F27" s="49"/>
      <c r="G27" s="24" t="s">
        <v>49</v>
      </c>
      <c r="H27" s="19">
        <f>0.04*1.1*1.1</f>
        <v>4.8400000000000006E-2</v>
      </c>
      <c r="I27" s="20">
        <f>$H$27*I39*$B$45</f>
        <v>358.29552000000001</v>
      </c>
      <c r="J27" s="24" t="s">
        <v>49</v>
      </c>
      <c r="K27" s="19">
        <f>0.04*1.1*1.1</f>
        <v>4.8400000000000006E-2</v>
      </c>
      <c r="L27" s="20">
        <f>$K$27*L39*$B$45</f>
        <v>392.27232000000004</v>
      </c>
      <c r="M27" s="20">
        <f>$K$27*M39*$B$45</f>
        <v>185.62368000000004</v>
      </c>
      <c r="N27" s="20">
        <f>$K$27*N39*$B$45</f>
        <v>418.93104000000005</v>
      </c>
      <c r="O27" s="20">
        <f>$K$27*O39*$B$45</f>
        <v>474.10704000000004</v>
      </c>
      <c r="P27" s="20">
        <f>$K$27*P39*$B$45</f>
        <v>229.70640000000003</v>
      </c>
      <c r="Q27" s="24" t="s">
        <v>49</v>
      </c>
      <c r="R27" s="21">
        <f>0.04*1.1*1.1</f>
        <v>4.8400000000000006E-2</v>
      </c>
      <c r="S27" s="20">
        <f>$R$27*S39*$B$45</f>
        <v>281.28144000000003</v>
      </c>
      <c r="T27" s="20">
        <f>$R$27*T39*$B$45</f>
        <v>241.78704000000005</v>
      </c>
      <c r="U27" s="20">
        <f>$R$27*U39*$B$45</f>
        <v>239.46384000000006</v>
      </c>
      <c r="V27" s="24" t="s">
        <v>49</v>
      </c>
      <c r="W27" s="21">
        <f>0.04*1.1*1.1</f>
        <v>4.8400000000000006E-2</v>
      </c>
      <c r="X27" s="20">
        <f>$W$27*X39*$B$45</f>
        <v>148.85904000000002</v>
      </c>
      <c r="Y27" s="24" t="s">
        <v>49</v>
      </c>
      <c r="Z27" s="25">
        <v>0</v>
      </c>
      <c r="AA27" s="20">
        <f>$Z$27*AA39*$B$45</f>
        <v>0</v>
      </c>
    </row>
    <row r="28" spans="1:27" ht="68.650000000000006" customHeight="1">
      <c r="A28" s="49" t="s">
        <v>50</v>
      </c>
      <c r="B28" s="49"/>
      <c r="C28" s="49"/>
      <c r="D28" s="49"/>
      <c r="E28" s="49"/>
      <c r="F28" s="49"/>
      <c r="G28" s="18" t="s">
        <v>68</v>
      </c>
      <c r="H28" s="19">
        <f>5.21*1.1*1.1</f>
        <v>6.3041000000000009</v>
      </c>
      <c r="I28" s="20">
        <f>$H$28*I39*$B$45</f>
        <v>46667.991480000004</v>
      </c>
      <c r="J28" s="18" t="s">
        <v>68</v>
      </c>
      <c r="K28" s="19">
        <f>5.21*1.1*1.1</f>
        <v>6.3041000000000009</v>
      </c>
      <c r="L28" s="20">
        <f>$K$28*L39*$B$45</f>
        <v>51093.469680000009</v>
      </c>
      <c r="M28" s="20">
        <f>$K$28*M39*$B$45</f>
        <v>24177.484320000003</v>
      </c>
      <c r="N28" s="20">
        <f>$K$28*N39*$B$45</f>
        <v>54565.767960000012</v>
      </c>
      <c r="O28" s="20">
        <f>$K$28*O39*$B$45</f>
        <v>61752.441960000011</v>
      </c>
      <c r="P28" s="20">
        <f>$K$28*P39*$B$45</f>
        <v>29919.258600000005</v>
      </c>
      <c r="Q28" s="18" t="s">
        <v>68</v>
      </c>
      <c r="R28" s="21">
        <f>4.75*1.1*1.1</f>
        <v>5.7475000000000014</v>
      </c>
      <c r="S28" s="20">
        <f>$R$28*S39*$B$45</f>
        <v>33402.171000000009</v>
      </c>
      <c r="T28" s="20">
        <f>$R$28*T39*$B$45</f>
        <v>28712.21100000001</v>
      </c>
      <c r="U28" s="20">
        <f>$R$28*U39*$B$45</f>
        <v>28436.331000000006</v>
      </c>
      <c r="V28" s="18" t="s">
        <v>68</v>
      </c>
      <c r="W28" s="21">
        <f>4.75*1.1*1.1</f>
        <v>5.7475000000000014</v>
      </c>
      <c r="X28" s="20">
        <f>$W$28*X39*$B$45</f>
        <v>17677.011000000006</v>
      </c>
      <c r="Y28" s="18" t="s">
        <v>68</v>
      </c>
      <c r="Z28" s="25">
        <f>2.35*1.1*1.1</f>
        <v>2.8435000000000006</v>
      </c>
      <c r="AA28" s="20">
        <f>$Z$28*AA39*$B$45</f>
        <v>17391.983400000005</v>
      </c>
    </row>
    <row r="29" spans="1:27">
      <c r="A29" s="44" t="s">
        <v>51</v>
      </c>
      <c r="B29" s="44"/>
      <c r="C29" s="44"/>
      <c r="D29" s="44"/>
      <c r="E29" s="44"/>
      <c r="F29" s="44"/>
      <c r="G29" s="23"/>
      <c r="H29" s="26">
        <f>SUM(H30:H35)</f>
        <v>3.8115000000000006</v>
      </c>
      <c r="I29" s="15">
        <f>SUM(I30:I35)</f>
        <v>28215.772200000003</v>
      </c>
      <c r="J29" s="23"/>
      <c r="K29" s="26">
        <f t="shared" ref="K29:P29" si="3">SUM(K30:K35)</f>
        <v>3.8115000000000006</v>
      </c>
      <c r="L29" s="15">
        <f t="shared" si="3"/>
        <v>30891.445200000002</v>
      </c>
      <c r="M29" s="15">
        <f t="shared" si="3"/>
        <v>14617.864800000003</v>
      </c>
      <c r="N29" s="15">
        <f t="shared" si="3"/>
        <v>32990.819400000008</v>
      </c>
      <c r="O29" s="15">
        <f t="shared" si="3"/>
        <v>37335.929400000008</v>
      </c>
      <c r="P29" s="15">
        <f t="shared" si="3"/>
        <v>18089.379000000004</v>
      </c>
      <c r="Q29" s="23"/>
      <c r="R29" s="27">
        <f>SUM(R30:R35)</f>
        <v>3.8115000000000006</v>
      </c>
      <c r="S29" s="15">
        <f>SUM(S30:S35)</f>
        <v>22150.913400000005</v>
      </c>
      <c r="T29" s="29">
        <f>SUM(T30:T35)</f>
        <v>19040.729400000007</v>
      </c>
      <c r="U29" s="15">
        <f>SUM(U30:U35)</f>
        <v>18857.777400000003</v>
      </c>
      <c r="V29" s="23"/>
      <c r="W29" s="27">
        <f>SUM(W30:W35)</f>
        <v>3.8115000000000006</v>
      </c>
      <c r="X29" s="28">
        <f>SUM(X30:X35)</f>
        <v>11722.649400000004</v>
      </c>
      <c r="Y29" s="23"/>
      <c r="Z29" s="29">
        <f>SUM(Z30:Z35)</f>
        <v>1.7787000000000002</v>
      </c>
      <c r="AA29" s="15">
        <f>SUM(AA30:AA35)</f>
        <v>10879.240680000001</v>
      </c>
    </row>
    <row r="30" spans="1:27" ht="95.45" customHeight="1">
      <c r="A30" s="49" t="s">
        <v>52</v>
      </c>
      <c r="B30" s="49"/>
      <c r="C30" s="49"/>
      <c r="D30" s="49"/>
      <c r="E30" s="49"/>
      <c r="F30" s="49"/>
      <c r="G30" s="24" t="s">
        <v>69</v>
      </c>
      <c r="H30" s="19">
        <f>1.36*1.1*1.1</f>
        <v>1.6456000000000004</v>
      </c>
      <c r="I30" s="30">
        <f>$H$30*I39*$B$45</f>
        <v>12182.047680000001</v>
      </c>
      <c r="J30" s="24" t="s">
        <v>69</v>
      </c>
      <c r="K30" s="19">
        <f>1.36*1.1*1.1</f>
        <v>1.6456000000000004</v>
      </c>
      <c r="L30" s="30">
        <f>$K$30*L39*$B$45</f>
        <v>13337.258880000001</v>
      </c>
      <c r="M30" s="30">
        <f>$K$30*M39*$B$45</f>
        <v>6311.2051200000014</v>
      </c>
      <c r="N30" s="30">
        <f>$K$30*N39*$B$45</f>
        <v>14243.655360000002</v>
      </c>
      <c r="O30" s="30">
        <f>$K$30*O39*$B$45</f>
        <v>16119.639360000005</v>
      </c>
      <c r="P30" s="30">
        <f>$K$30*P39*$B$45</f>
        <v>7810.0176000000029</v>
      </c>
      <c r="Q30" s="24" t="s">
        <v>69</v>
      </c>
      <c r="R30" s="21">
        <f>1.36*1.1*1.1</f>
        <v>1.6456000000000004</v>
      </c>
      <c r="S30" s="30">
        <f>$R$30*S39*$B$45</f>
        <v>9563.5689600000023</v>
      </c>
      <c r="T30" s="30">
        <f>$R$30*T39*$B$45</f>
        <v>8220.7593600000018</v>
      </c>
      <c r="U30" s="30">
        <f>$R$30*U39*$B$45</f>
        <v>8141.7705600000027</v>
      </c>
      <c r="V30" s="24" t="s">
        <v>69</v>
      </c>
      <c r="W30" s="21">
        <f>1.36*1.1*1.1</f>
        <v>1.6456000000000004</v>
      </c>
      <c r="X30" s="20">
        <f>$W$30*X39*$B$45</f>
        <v>5061.2073600000022</v>
      </c>
      <c r="Y30" s="24" t="s">
        <v>69</v>
      </c>
      <c r="Z30" s="25">
        <v>0</v>
      </c>
      <c r="AA30" s="30">
        <f>$Z$30*AA39*$B$45</f>
        <v>0</v>
      </c>
    </row>
    <row r="31" spans="1:27" ht="55.15" customHeight="1">
      <c r="A31" s="43" t="s">
        <v>53</v>
      </c>
      <c r="B31" s="43"/>
      <c r="C31" s="43"/>
      <c r="D31" s="43"/>
      <c r="E31" s="43"/>
      <c r="F31" s="43"/>
      <c r="G31" s="24" t="s">
        <v>54</v>
      </c>
      <c r="H31" s="19">
        <f>0.89*1.1*1.1</f>
        <v>1.0769000000000002</v>
      </c>
      <c r="I31" s="30">
        <f>$H$31*I39*$B$45</f>
        <v>7972.0753200000017</v>
      </c>
      <c r="J31" s="24" t="s">
        <v>54</v>
      </c>
      <c r="K31" s="19">
        <f>0.89*1.1*1.1</f>
        <v>1.0769000000000002</v>
      </c>
      <c r="L31" s="30">
        <f>$K$31*L39*$B$45</f>
        <v>8728.0591200000017</v>
      </c>
      <c r="M31" s="30">
        <f>$K$31*M39*$B$45</f>
        <v>4130.1268800000016</v>
      </c>
      <c r="N31" s="30">
        <f>$K$31*N39*$B$45</f>
        <v>9321.2156400000022</v>
      </c>
      <c r="O31" s="30">
        <f>$K$31*O39*$B$45</f>
        <v>10548.881640000001</v>
      </c>
      <c r="P31" s="30">
        <f>$K$31*P39*$B$45</f>
        <v>5110.9674000000005</v>
      </c>
      <c r="Q31" s="24" t="s">
        <v>54</v>
      </c>
      <c r="R31" s="21">
        <f>0.89*1.1*1.1</f>
        <v>1.0769000000000002</v>
      </c>
      <c r="S31" s="30">
        <f>$R$31*S39*$B$45</f>
        <v>6258.5120400000014</v>
      </c>
      <c r="T31" s="30">
        <f>$R$31*T39*$B$45</f>
        <v>5379.7616400000015</v>
      </c>
      <c r="U31" s="30">
        <f>$R$31*U39*$B$45</f>
        <v>5328.0704400000013</v>
      </c>
      <c r="V31" s="24" t="s">
        <v>54</v>
      </c>
      <c r="W31" s="21">
        <f>0.89*1.1*1.1</f>
        <v>1.0769000000000002</v>
      </c>
      <c r="X31" s="20">
        <f>$W$31*X39*$B$45</f>
        <v>3312.1136400000009</v>
      </c>
      <c r="Y31" s="24" t="s">
        <v>54</v>
      </c>
      <c r="Z31" s="25">
        <f>0.68*1.1*1.1</f>
        <v>0.8228000000000002</v>
      </c>
      <c r="AA31" s="30">
        <f>$Z$31*AA39*$B$45</f>
        <v>5032.5739200000007</v>
      </c>
    </row>
    <row r="32" spans="1:27">
      <c r="A32" s="43" t="s">
        <v>55</v>
      </c>
      <c r="B32" s="43"/>
      <c r="C32" s="43"/>
      <c r="D32" s="43"/>
      <c r="E32" s="43"/>
      <c r="F32" s="43"/>
      <c r="G32" s="18" t="s">
        <v>70</v>
      </c>
      <c r="H32" s="19">
        <f>0.58*1.1*1.1</f>
        <v>0.70180000000000009</v>
      </c>
      <c r="I32" s="30">
        <f>$H$32*I39*$B$45</f>
        <v>5195.2850400000007</v>
      </c>
      <c r="J32" s="18" t="s">
        <v>70</v>
      </c>
      <c r="K32" s="19">
        <f>0.58*1.1*1.1</f>
        <v>0.70180000000000009</v>
      </c>
      <c r="L32" s="30">
        <f>$K$32*L39*$B$45</f>
        <v>5687.9486400000005</v>
      </c>
      <c r="M32" s="30">
        <f>$K$32*M39*$B$45</f>
        <v>2691.5433600000006</v>
      </c>
      <c r="N32" s="30">
        <f>$K$32*N39*$B$45</f>
        <v>6074.5000799999998</v>
      </c>
      <c r="O32" s="30">
        <f>$K$32*O39*$B$45</f>
        <v>6874.5520800000013</v>
      </c>
      <c r="P32" s="30">
        <f>$K$32*P39*$B$45</f>
        <v>3330.7428000000004</v>
      </c>
      <c r="Q32" s="18" t="s">
        <v>70</v>
      </c>
      <c r="R32" s="21">
        <f>0.58*1.1*1.1</f>
        <v>0.70180000000000009</v>
      </c>
      <c r="S32" s="30">
        <f>$R$32*S39*$B$45</f>
        <v>4078.5808800000004</v>
      </c>
      <c r="T32" s="30">
        <f>$R$32*T39*$B$45</f>
        <v>3505.9120800000005</v>
      </c>
      <c r="U32" s="30">
        <f>$R$32*U39*$B$45</f>
        <v>3472.2256800000005</v>
      </c>
      <c r="V32" s="18" t="s">
        <v>70</v>
      </c>
      <c r="W32" s="21">
        <f>0.58*1.1*1.1</f>
        <v>0.70180000000000009</v>
      </c>
      <c r="X32" s="20">
        <f>$W$32*X39*$B$45</f>
        <v>2158.4560800000004</v>
      </c>
      <c r="Y32" s="18" t="s">
        <v>70</v>
      </c>
      <c r="Z32" s="25">
        <f>0.47*1.1*1.1</f>
        <v>0.56870000000000009</v>
      </c>
      <c r="AA32" s="30">
        <f>$Z$32*AA39*$B$45</f>
        <v>3478.3966800000003</v>
      </c>
    </row>
    <row r="33" spans="1:30">
      <c r="A33" s="43" t="s">
        <v>56</v>
      </c>
      <c r="B33" s="43"/>
      <c r="C33" s="43"/>
      <c r="D33" s="43"/>
      <c r="E33" s="43"/>
      <c r="F33" s="43"/>
      <c r="G33" s="18" t="s">
        <v>68</v>
      </c>
      <c r="H33" s="19">
        <f>0.32*1.1*1.1</f>
        <v>0.38720000000000004</v>
      </c>
      <c r="I33" s="30">
        <f>$H$33*I39*$B$45</f>
        <v>2866.3641600000001</v>
      </c>
      <c r="J33" s="18" t="s">
        <v>68</v>
      </c>
      <c r="K33" s="19">
        <f>0.32*1.1*1.1</f>
        <v>0.38720000000000004</v>
      </c>
      <c r="L33" s="30">
        <f>$K$33*L39*$B$45</f>
        <v>3138.1785600000003</v>
      </c>
      <c r="M33" s="30">
        <f>$K$33*M39*$B$45</f>
        <v>1484.9894400000003</v>
      </c>
      <c r="N33" s="30">
        <f>$K$33*N39*$B$45</f>
        <v>3351.4483200000004</v>
      </c>
      <c r="O33" s="30">
        <f>$K$33*O39*$B$45</f>
        <v>3792.8563200000003</v>
      </c>
      <c r="P33" s="30">
        <f>$K$33*P39*$B$45</f>
        <v>1837.6512000000002</v>
      </c>
      <c r="Q33" s="18" t="s">
        <v>68</v>
      </c>
      <c r="R33" s="21">
        <f>0.32*1.1*1.1</f>
        <v>0.38720000000000004</v>
      </c>
      <c r="S33" s="30">
        <f>$R$33*S39*$B$45</f>
        <v>2250.2515200000003</v>
      </c>
      <c r="T33" s="30">
        <f>$R$33*T39*$B$45</f>
        <v>1934.2963200000004</v>
      </c>
      <c r="U33" s="30">
        <f>$R$33*U39*$B$45</f>
        <v>1915.7107200000005</v>
      </c>
      <c r="V33" s="18" t="s">
        <v>68</v>
      </c>
      <c r="W33" s="21">
        <f>0.32*1.1*1.1</f>
        <v>0.38720000000000004</v>
      </c>
      <c r="X33" s="20">
        <f>$W$33*X39*$B$45</f>
        <v>1190.8723200000002</v>
      </c>
      <c r="Y33" s="18" t="s">
        <v>68</v>
      </c>
      <c r="Z33" s="25">
        <f>0.32*1.1*1.1</f>
        <v>0.38720000000000004</v>
      </c>
      <c r="AA33" s="30">
        <f>$Z$33*AA39*$B$45</f>
        <v>2368.2700800000002</v>
      </c>
    </row>
    <row r="34" spans="1:30">
      <c r="A34" s="43" t="s">
        <v>57</v>
      </c>
      <c r="B34" s="43"/>
      <c r="C34" s="43"/>
      <c r="D34" s="43"/>
      <c r="E34" s="43"/>
      <c r="F34" s="43"/>
      <c r="G34" s="18" t="s">
        <v>46</v>
      </c>
      <c r="H34" s="19">
        <v>0</v>
      </c>
      <c r="I34" s="30">
        <f>$H$34*I39*$B$45</f>
        <v>0</v>
      </c>
      <c r="J34" s="18" t="s">
        <v>46</v>
      </c>
      <c r="K34" s="19">
        <v>0</v>
      </c>
      <c r="L34" s="30">
        <f>$K$34*L39*$B$45</f>
        <v>0</v>
      </c>
      <c r="M34" s="30">
        <f>$K$34*M39*$B$45</f>
        <v>0</v>
      </c>
      <c r="N34" s="30">
        <f>$K$34*N39*$B$45</f>
        <v>0</v>
      </c>
      <c r="O34" s="30">
        <f>$K$34*O39*$B$45</f>
        <v>0</v>
      </c>
      <c r="P34" s="30">
        <f>$K$34*P39*$B$45</f>
        <v>0</v>
      </c>
      <c r="Q34" s="18" t="s">
        <v>46</v>
      </c>
      <c r="R34" s="21">
        <v>0</v>
      </c>
      <c r="S34" s="30">
        <f>$R$34*S39*$B$45</f>
        <v>0</v>
      </c>
      <c r="T34" s="30">
        <f>$R$34*T39*$B$45</f>
        <v>0</v>
      </c>
      <c r="U34" s="30">
        <f>$R$34*U39*$B$45</f>
        <v>0</v>
      </c>
      <c r="V34" s="18" t="s">
        <v>46</v>
      </c>
      <c r="W34" s="21">
        <v>0</v>
      </c>
      <c r="X34" s="20">
        <f>$W$34*X39*$B$45</f>
        <v>0</v>
      </c>
      <c r="Y34" s="18" t="s">
        <v>46</v>
      </c>
      <c r="Z34" s="25">
        <v>0</v>
      </c>
      <c r="AA34" s="30">
        <f>$Z$34*AA39*$B$45</f>
        <v>0</v>
      </c>
    </row>
    <row r="35" spans="1:30">
      <c r="A35" s="43" t="s">
        <v>58</v>
      </c>
      <c r="B35" s="43"/>
      <c r="C35" s="43"/>
      <c r="D35" s="43"/>
      <c r="E35" s="43"/>
      <c r="F35" s="43"/>
      <c r="G35" s="18" t="s">
        <v>46</v>
      </c>
      <c r="H35" s="19">
        <v>0</v>
      </c>
      <c r="I35" s="30">
        <f>$H$35*I39*$B$45</f>
        <v>0</v>
      </c>
      <c r="J35" s="18" t="s">
        <v>46</v>
      </c>
      <c r="K35" s="19">
        <v>0</v>
      </c>
      <c r="L35" s="30">
        <f>$K$35*L39*$B$45</f>
        <v>0</v>
      </c>
      <c r="M35" s="30">
        <f>$K$35*M39*$B$45</f>
        <v>0</v>
      </c>
      <c r="N35" s="30">
        <f>$K$35*N39*$B$45</f>
        <v>0</v>
      </c>
      <c r="O35" s="30">
        <f>$K$35*O39*$B$45</f>
        <v>0</v>
      </c>
      <c r="P35" s="30">
        <f>$K$35*P39*$B$45</f>
        <v>0</v>
      </c>
      <c r="Q35" s="18" t="s">
        <v>46</v>
      </c>
      <c r="R35" s="21">
        <v>0</v>
      </c>
      <c r="S35" s="30">
        <f>$R$35*S39*$B$45</f>
        <v>0</v>
      </c>
      <c r="T35" s="30">
        <f>$R$35*T39*$B$45</f>
        <v>0</v>
      </c>
      <c r="U35" s="30">
        <f>$R$35*U39*$B$45</f>
        <v>0</v>
      </c>
      <c r="V35" s="18" t="s">
        <v>46</v>
      </c>
      <c r="W35" s="21">
        <v>0</v>
      </c>
      <c r="X35" s="20">
        <f>$W$35*X39*$B$45</f>
        <v>0</v>
      </c>
      <c r="Y35" s="18" t="s">
        <v>46</v>
      </c>
      <c r="Z35" s="25">
        <v>0</v>
      </c>
      <c r="AA35" s="30">
        <f>$Z$35*AA39*$B$45</f>
        <v>0</v>
      </c>
    </row>
    <row r="36" spans="1:30">
      <c r="A36" s="44" t="s">
        <v>59</v>
      </c>
      <c r="B36" s="44"/>
      <c r="C36" s="44"/>
      <c r="D36" s="44"/>
      <c r="E36" s="44"/>
      <c r="F36" s="44"/>
      <c r="G36" s="23"/>
      <c r="H36" s="26">
        <v>0</v>
      </c>
      <c r="I36" s="28">
        <f>$H$36*I39*$B$45</f>
        <v>0</v>
      </c>
      <c r="J36" s="23"/>
      <c r="K36" s="26">
        <f>0.62*1.1*1.1</f>
        <v>0.75020000000000009</v>
      </c>
      <c r="L36" s="28">
        <f>$K$36*L39*$B$45</f>
        <v>6080.2209600000006</v>
      </c>
      <c r="M36" s="28">
        <f>$K$36*M39*$B$45</f>
        <v>2877.1670400000003</v>
      </c>
      <c r="N36" s="28">
        <f>$K$36*N39*$B$45</f>
        <v>6493.4311200000011</v>
      </c>
      <c r="O36" s="28">
        <f>$K$36*O39*$B$45</f>
        <v>7348.6591200000003</v>
      </c>
      <c r="P36" s="28">
        <f>$K$36*P39*$B$45</f>
        <v>3560.4492000000005</v>
      </c>
      <c r="Q36" s="23"/>
      <c r="R36" s="27">
        <f>0.62*1.1*1.1</f>
        <v>0.75020000000000009</v>
      </c>
      <c r="S36" s="28">
        <f>$R$36*S39*$B$45</f>
        <v>4359.8623200000011</v>
      </c>
      <c r="T36" s="28">
        <f>$R$36*T39*$B$45</f>
        <v>3747.6991200000002</v>
      </c>
      <c r="U36" s="28">
        <f>$R$36*U39*$B$45</f>
        <v>3711.6895200000008</v>
      </c>
      <c r="V36" s="23"/>
      <c r="W36" s="27">
        <v>0</v>
      </c>
      <c r="X36" s="28">
        <f>$W$36*X39*$B$45</f>
        <v>0</v>
      </c>
      <c r="Y36" s="23"/>
      <c r="Z36" s="29">
        <f>0.62*1.1*1.1</f>
        <v>0.75020000000000009</v>
      </c>
      <c r="AA36" s="28">
        <f>$Z$36*AA39*$B$45</f>
        <v>4588.5232800000003</v>
      </c>
    </row>
    <row r="37" spans="1:30">
      <c r="A37" s="45" t="s">
        <v>60</v>
      </c>
      <c r="B37" s="46"/>
      <c r="C37" s="46"/>
      <c r="D37" s="46"/>
      <c r="E37" s="46"/>
      <c r="F37" s="47"/>
      <c r="G37" s="23"/>
      <c r="H37" s="26">
        <f>1.09*1.1*1.1</f>
        <v>1.3189000000000004</v>
      </c>
      <c r="I37" s="28">
        <f>$H$37*I39*$B$45</f>
        <v>9763.5529200000019</v>
      </c>
      <c r="J37" s="23"/>
      <c r="K37" s="26">
        <f>1.09*1.1*1.1</f>
        <v>1.3189000000000004</v>
      </c>
      <c r="L37" s="28">
        <f>$K$37*L39*$B$45</f>
        <v>10689.420720000004</v>
      </c>
      <c r="M37" s="28">
        <f>$K$37*M39*$B$45</f>
        <v>5058.2452800000019</v>
      </c>
      <c r="N37" s="28">
        <f>$K$37*N39*$B$45</f>
        <v>11415.870840000003</v>
      </c>
      <c r="O37" s="28">
        <f>$K$37*O39*$B$45</f>
        <v>12919.416840000002</v>
      </c>
      <c r="P37" s="28">
        <f>$K$37*P39*$B$45</f>
        <v>6259.4994000000015</v>
      </c>
      <c r="Q37" s="23"/>
      <c r="R37" s="27">
        <f>1.15*1.1*1.1</f>
        <v>1.3915</v>
      </c>
      <c r="S37" s="28">
        <f>$R$37*S39*$B$45</f>
        <v>8086.8414000000002</v>
      </c>
      <c r="T37" s="28">
        <f>$R$37*T39*$B$45</f>
        <v>6951.3773999999994</v>
      </c>
      <c r="U37" s="28">
        <f>$R$37*U39*$B$45</f>
        <v>6884.5853999999999</v>
      </c>
      <c r="V37" s="23"/>
      <c r="W37" s="27">
        <f>1.15*1.1*1.1</f>
        <v>1.3915</v>
      </c>
      <c r="X37" s="28">
        <f>$W$37*X39*$B$45</f>
        <v>4279.6974</v>
      </c>
      <c r="Y37" s="23"/>
      <c r="Z37" s="26">
        <f>0.95*1.1*1.1</f>
        <v>1.1495</v>
      </c>
      <c r="AA37" s="28">
        <f>$Z$37*AA39*$B$45</f>
        <v>7030.8017999999993</v>
      </c>
    </row>
    <row r="38" spans="1:30">
      <c r="A38" s="41" t="s">
        <v>61</v>
      </c>
      <c r="B38" s="41"/>
      <c r="C38" s="41"/>
      <c r="D38" s="41"/>
      <c r="E38" s="41"/>
      <c r="F38" s="41"/>
      <c r="G38" s="31"/>
      <c r="H38" s="32"/>
      <c r="I38" s="15">
        <f>I29+I24+I15+I10+I36+I37</f>
        <v>133375.50732000003</v>
      </c>
      <c r="J38" s="40"/>
      <c r="K38" s="32"/>
      <c r="L38" s="15">
        <f>L29+L24+L15+L10+L36+L37</f>
        <v>152103.59208000003</v>
      </c>
      <c r="M38" s="15">
        <f>M29+M24+M15+M10+M36+M37</f>
        <v>71975.581920000026</v>
      </c>
      <c r="N38" s="15">
        <f>N29+N24+N15+N10+N36+N37</f>
        <v>162440.51076000003</v>
      </c>
      <c r="O38" s="15">
        <f>O29+O24+O15+O10+O36+O37</f>
        <v>183835.00476000004</v>
      </c>
      <c r="P38" s="15">
        <f>P29+P24+P15+P10+P36+P37</f>
        <v>89068.656600000031</v>
      </c>
      <c r="Q38" s="40"/>
      <c r="R38" s="27"/>
      <c r="S38" s="15">
        <f>S29+S24+S15+S10+S36+S37</f>
        <v>106254.06396000003</v>
      </c>
      <c r="T38" s="15">
        <f>T29+T24+T15+T10+T36+T37</f>
        <v>91335.054360000038</v>
      </c>
      <c r="U38" s="15">
        <f>U29+U24+U15+U10+U36+U37</f>
        <v>90457.465560000011</v>
      </c>
      <c r="V38" s="40"/>
      <c r="W38" s="27"/>
      <c r="X38" s="15">
        <f>X29+X24+X15+X10+X36+X37</f>
        <v>53924.187240000007</v>
      </c>
      <c r="Y38" s="40"/>
      <c r="Z38" s="17"/>
      <c r="AA38" s="15">
        <f>AA29+AA24+AA15+AA10+AA36+AA37</f>
        <v>74600.507520000014</v>
      </c>
      <c r="AB38" s="33">
        <f>I38+L38+M38+N38+O38+P38+S38+T38+U38+X38+AA38</f>
        <v>1209370.1320800004</v>
      </c>
      <c r="AD38" s="3">
        <f>AB38/12*0.05</f>
        <v>5039.042217000002</v>
      </c>
    </row>
    <row r="39" spans="1:30">
      <c r="A39" s="41" t="s">
        <v>62</v>
      </c>
      <c r="B39" s="41"/>
      <c r="C39" s="41"/>
      <c r="D39" s="41"/>
      <c r="E39" s="41"/>
      <c r="F39" s="41"/>
      <c r="G39" s="31"/>
      <c r="H39" s="34"/>
      <c r="I39" s="15">
        <v>616.9</v>
      </c>
      <c r="J39" s="40"/>
      <c r="K39" s="34"/>
      <c r="L39" s="15">
        <v>675.4</v>
      </c>
      <c r="M39" s="15">
        <v>319.60000000000002</v>
      </c>
      <c r="N39" s="15">
        <v>721.3</v>
      </c>
      <c r="O39" s="15">
        <v>816.3</v>
      </c>
      <c r="P39" s="15">
        <v>395.5</v>
      </c>
      <c r="Q39" s="40"/>
      <c r="R39" s="35"/>
      <c r="S39" s="15">
        <v>484.3</v>
      </c>
      <c r="T39" s="15">
        <v>416.3</v>
      </c>
      <c r="U39" s="15">
        <v>412.3</v>
      </c>
      <c r="V39" s="40"/>
      <c r="W39" s="35"/>
      <c r="X39" s="15">
        <v>256.3</v>
      </c>
      <c r="Y39" s="40"/>
      <c r="Z39" s="36"/>
      <c r="AA39" s="15">
        <v>509.7</v>
      </c>
    </row>
    <row r="40" spans="1:30" s="39" customFormat="1" ht="25.5" customHeight="1">
      <c r="A40" s="42" t="s">
        <v>63</v>
      </c>
      <c r="B40" s="42"/>
      <c r="C40" s="42"/>
      <c r="D40" s="42"/>
      <c r="E40" s="42"/>
      <c r="F40" s="42"/>
      <c r="G40" s="37"/>
      <c r="H40" s="38">
        <f>H15+H24+H29+H36+H37</f>
        <v>18.016900000000003</v>
      </c>
      <c r="I40" s="36">
        <f>I38/12/I39</f>
        <v>18.016900000000007</v>
      </c>
      <c r="J40" s="37"/>
      <c r="K40" s="38">
        <f>K15+K24+K29+K36+K37</f>
        <v>18.767100000000003</v>
      </c>
      <c r="L40" s="36">
        <f>L38/12/L39</f>
        <v>18.767100000000006</v>
      </c>
      <c r="M40" s="36">
        <f>M38/12/M39</f>
        <v>18.767100000000006</v>
      </c>
      <c r="N40" s="36">
        <f>N38/12/N39</f>
        <v>18.767100000000003</v>
      </c>
      <c r="O40" s="36">
        <f>O38/12/O39</f>
        <v>18.767100000000006</v>
      </c>
      <c r="P40" s="36">
        <f>P38/12/P39</f>
        <v>18.767100000000006</v>
      </c>
      <c r="Q40" s="37"/>
      <c r="R40" s="38">
        <f>R15+R24+R29+R36+R37</f>
        <v>18.283100000000005</v>
      </c>
      <c r="S40" s="36">
        <f>S38/12/S39</f>
        <v>18.283100000000005</v>
      </c>
      <c r="T40" s="36">
        <f>T38/12/T39</f>
        <v>18.283100000000008</v>
      </c>
      <c r="U40" s="36">
        <f>U38/12/U39</f>
        <v>18.283100000000001</v>
      </c>
      <c r="V40" s="37"/>
      <c r="W40" s="38">
        <f>W15+W24+W29+W36+W37</f>
        <v>17.532900000000005</v>
      </c>
      <c r="X40" s="36">
        <f>X38/12/X39</f>
        <v>17.532900000000001</v>
      </c>
      <c r="Y40" s="37"/>
      <c r="Z40" s="38">
        <f>Z15+Z24+Z29+Z36+Z37</f>
        <v>12.196800000000001</v>
      </c>
      <c r="AA40" s="36">
        <f>AA38/12/AA39</f>
        <v>12.196800000000001</v>
      </c>
    </row>
    <row r="42" spans="1:30" ht="12.75" hidden="1" customHeight="1"/>
    <row r="45" spans="1:30">
      <c r="A45" s="3" t="s">
        <v>64</v>
      </c>
      <c r="B45" s="3">
        <v>12</v>
      </c>
    </row>
    <row r="49" spans="1:1">
      <c r="A49" s="3">
        <v>1.1000000000000001</v>
      </c>
    </row>
  </sheetData>
  <mergeCells count="42">
    <mergeCell ref="A1:H1"/>
    <mergeCell ref="A2:H2"/>
    <mergeCell ref="A3:H3"/>
    <mergeCell ref="A4:H4"/>
    <mergeCell ref="A7:F9"/>
    <mergeCell ref="G7:X7"/>
    <mergeCell ref="G8:I8"/>
    <mergeCell ref="J8:P8"/>
    <mergeCell ref="Q8:U8"/>
    <mergeCell ref="V8:X8"/>
    <mergeCell ref="A20:F20"/>
    <mergeCell ref="Y8:AA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9:F39"/>
    <mergeCell ref="A40:F40"/>
    <mergeCell ref="A33:F33"/>
    <mergeCell ref="A34:F34"/>
    <mergeCell ref="A35:F35"/>
    <mergeCell ref="A36:F36"/>
    <mergeCell ref="A37:F37"/>
    <mergeCell ref="A38:F38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2014-11-24T12:23:19Z</cp:lastPrinted>
  <dcterms:created xsi:type="dcterms:W3CDTF">2014-10-03T06:51:19Z</dcterms:created>
  <dcterms:modified xsi:type="dcterms:W3CDTF">2014-11-24T13:03:17Z</dcterms:modified>
</cp:coreProperties>
</file>